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155" windowHeight="12090"/>
  </bookViews>
  <sheets>
    <sheet name="Personal Monthly Budget" sheetId="1" r:id="rId1"/>
  </sheets>
  <calcPr calcId="145621"/>
</workbook>
</file>

<file path=xl/calcChain.xml><?xml version="1.0" encoding="utf-8"?>
<calcChain xmlns="http://schemas.openxmlformats.org/spreadsheetml/2006/main">
  <c r="H63" i="1" l="1"/>
  <c r="G63" i="1"/>
  <c r="F63" i="1"/>
  <c r="C63" i="1"/>
  <c r="B63" i="1"/>
  <c r="A63" i="1"/>
  <c r="I62" i="1"/>
  <c r="D62" i="1"/>
  <c r="I61" i="1"/>
  <c r="D61" i="1"/>
  <c r="I60" i="1"/>
  <c r="D60" i="1"/>
  <c r="I59" i="1"/>
  <c r="I63" i="1" s="1"/>
  <c r="D59" i="1"/>
  <c r="D63" i="1" s="1"/>
  <c r="H56" i="1"/>
  <c r="G56" i="1"/>
  <c r="F56" i="1"/>
  <c r="C56" i="1"/>
  <c r="B56" i="1"/>
  <c r="A56" i="1"/>
  <c r="I55" i="1"/>
  <c r="D55" i="1"/>
  <c r="I54" i="1"/>
  <c r="D54" i="1"/>
  <c r="I53" i="1"/>
  <c r="D53" i="1"/>
  <c r="I52" i="1"/>
  <c r="D52" i="1"/>
  <c r="D56" i="1" s="1"/>
  <c r="I51" i="1"/>
  <c r="I50" i="1"/>
  <c r="I49" i="1"/>
  <c r="D49" i="1"/>
  <c r="C49" i="1"/>
  <c r="B49" i="1"/>
  <c r="A49" i="1"/>
  <c r="I48" i="1"/>
  <c r="I56" i="1" s="1"/>
  <c r="D48" i="1"/>
  <c r="D47" i="1"/>
  <c r="D46" i="1"/>
  <c r="H45" i="1"/>
  <c r="G45" i="1"/>
  <c r="F45" i="1"/>
  <c r="D45" i="1"/>
  <c r="I44" i="1"/>
  <c r="D44" i="1"/>
  <c r="I43" i="1"/>
  <c r="D43" i="1"/>
  <c r="I42" i="1"/>
  <c r="D42" i="1"/>
  <c r="I41" i="1"/>
  <c r="I40" i="1"/>
  <c r="I39" i="1"/>
  <c r="D39" i="1"/>
  <c r="C39" i="1"/>
  <c r="H6" i="1" s="1"/>
  <c r="B39" i="1"/>
  <c r="G6" i="1" s="1"/>
  <c r="I6" i="1" s="1"/>
  <c r="A39" i="1"/>
  <c r="I38" i="1"/>
  <c r="I45" i="1" s="1"/>
  <c r="D38" i="1"/>
  <c r="D37" i="1"/>
  <c r="D36" i="1"/>
  <c r="H35" i="1"/>
  <c r="G35" i="1"/>
  <c r="F35" i="1"/>
  <c r="D35" i="1"/>
  <c r="I34" i="1"/>
  <c r="D34" i="1"/>
  <c r="I33" i="1"/>
  <c r="D33" i="1"/>
  <c r="I32" i="1"/>
  <c r="D32" i="1"/>
  <c r="I31" i="1"/>
  <c r="I30" i="1"/>
  <c r="I29" i="1"/>
  <c r="D29" i="1"/>
  <c r="C29" i="1"/>
  <c r="B29" i="1"/>
  <c r="A29" i="1"/>
  <c r="I28" i="1"/>
  <c r="D28" i="1"/>
  <c r="I27" i="1"/>
  <c r="D27" i="1"/>
  <c r="I26" i="1"/>
  <c r="D26" i="1"/>
  <c r="I25" i="1"/>
  <c r="D25" i="1"/>
  <c r="I24" i="1"/>
  <c r="I35" i="1" s="1"/>
  <c r="D24" i="1"/>
  <c r="D23" i="1"/>
  <c r="D22" i="1"/>
  <c r="H21" i="1"/>
  <c r="G21" i="1"/>
  <c r="F21" i="1"/>
  <c r="D21" i="1"/>
  <c r="I20" i="1"/>
  <c r="D20" i="1"/>
  <c r="I19" i="1"/>
  <c r="D19" i="1"/>
  <c r="I18" i="1"/>
  <c r="D18" i="1"/>
  <c r="I17" i="1"/>
  <c r="D17" i="1"/>
  <c r="I16" i="1"/>
  <c r="D16" i="1"/>
  <c r="I15" i="1"/>
  <c r="I14" i="1"/>
  <c r="I13" i="1"/>
  <c r="C13" i="1"/>
  <c r="H5" i="1" s="1"/>
  <c r="B13" i="1"/>
  <c r="G5" i="1" s="1"/>
  <c r="A13" i="1"/>
  <c r="I12" i="1"/>
  <c r="D12" i="1"/>
  <c r="I11" i="1"/>
  <c r="I21" i="1" s="1"/>
  <c r="D11" i="1"/>
  <c r="D10" i="1"/>
  <c r="D9" i="1"/>
  <c r="D8" i="1"/>
  <c r="D7" i="1"/>
  <c r="D6" i="1"/>
  <c r="D5" i="1"/>
  <c r="D13" i="1" s="1"/>
  <c r="G7" i="1" l="1"/>
  <c r="I5" i="1"/>
  <c r="H7" i="1"/>
  <c r="I7" i="1" s="1"/>
</calcChain>
</file>

<file path=xl/sharedStrings.xml><?xml version="1.0" encoding="utf-8"?>
<sst xmlns="http://schemas.openxmlformats.org/spreadsheetml/2006/main" count="137" uniqueCount="88">
  <si>
    <t>Personal Monthly Budget</t>
  </si>
  <si>
    <t>INCOME</t>
  </si>
  <si>
    <t>Budget</t>
  </si>
  <si>
    <t>Actual</t>
  </si>
  <si>
    <t>Difference</t>
  </si>
  <si>
    <t>[42]</t>
  </si>
  <si>
    <t>BUDGET SUMMARY</t>
  </si>
  <si>
    <t>Wages &amp; Tips</t>
  </si>
  <si>
    <t>Total Income</t>
  </si>
  <si>
    <t>Interest Income</t>
  </si>
  <si>
    <t>Total Expenses</t>
  </si>
  <si>
    <t>Dividends</t>
  </si>
  <si>
    <t>NET</t>
  </si>
  <si>
    <t>Gifts Received</t>
  </si>
  <si>
    <t>Refunds/Reimbursements</t>
  </si>
  <si>
    <t>Transfer from Savings</t>
  </si>
  <si>
    <t>DAILY LIVING</t>
  </si>
  <si>
    <t>Other</t>
  </si>
  <si>
    <t>Groceries</t>
  </si>
  <si>
    <t>Personal Supplies</t>
  </si>
  <si>
    <t>Clothing</t>
  </si>
  <si>
    <t>Cleaning</t>
  </si>
  <si>
    <t>HOME EXPENSES</t>
  </si>
  <si>
    <t>Education/Lessons</t>
  </si>
  <si>
    <t>Mortgage/Rent</t>
  </si>
  <si>
    <t>Dining/Eating Out</t>
  </si>
  <si>
    <t>Home/Rental Insurance</t>
  </si>
  <si>
    <t>Salon/Barber</t>
  </si>
  <si>
    <t>Electricity</t>
  </si>
  <si>
    <t>Pet Food</t>
  </si>
  <si>
    <t>Gas/Oil</t>
  </si>
  <si>
    <t>Water/Sewer/Trash</t>
  </si>
  <si>
    <t>Phone</t>
  </si>
  <si>
    <t>Cable/Satellite</t>
  </si>
  <si>
    <t>Internet</t>
  </si>
  <si>
    <t>ENTERTAINMENT</t>
  </si>
  <si>
    <t>Furnishings/Appliances</t>
  </si>
  <si>
    <t>Activities</t>
  </si>
  <si>
    <t>Lawn/Garden</t>
  </si>
  <si>
    <t>Books</t>
  </si>
  <si>
    <t>Maintenance/Supplies</t>
  </si>
  <si>
    <t>Games</t>
  </si>
  <si>
    <t>Improvements</t>
  </si>
  <si>
    <t>Fun Stuff</t>
  </si>
  <si>
    <t>Hobbies</t>
  </si>
  <si>
    <t>Media</t>
  </si>
  <si>
    <t>Outdoor Recreation</t>
  </si>
  <si>
    <t>TRANSPORTATION</t>
  </si>
  <si>
    <t>Sports</t>
  </si>
  <si>
    <t>Vehicle Payments</t>
  </si>
  <si>
    <t>Toys/Gadgets</t>
  </si>
  <si>
    <t>Auto Insurance</t>
  </si>
  <si>
    <t>Vacation/Travel</t>
  </si>
  <si>
    <t>Fuel</t>
  </si>
  <si>
    <t>Bus/Taxi/Train Fare</t>
  </si>
  <si>
    <t>Repairs</t>
  </si>
  <si>
    <t>Registration/License</t>
  </si>
  <si>
    <t>SAVINGS</t>
  </si>
  <si>
    <t>Emergency Fund</t>
  </si>
  <si>
    <t>Car Replacement</t>
  </si>
  <si>
    <t>Retirement Fund</t>
  </si>
  <si>
    <t>HEALTH</t>
  </si>
  <si>
    <t>Investments</t>
  </si>
  <si>
    <t>Health Insurance</t>
  </si>
  <si>
    <t>Education Fund</t>
  </si>
  <si>
    <t>Doctor/Dentist</t>
  </si>
  <si>
    <t>Medicine/Drugs</t>
  </si>
  <si>
    <t>Health Club Dues</t>
  </si>
  <si>
    <t>Life Insurance</t>
  </si>
  <si>
    <t>Veterinarian/Pet Care</t>
  </si>
  <si>
    <t>OBLIGATIONS</t>
  </si>
  <si>
    <t>Student Loans</t>
  </si>
  <si>
    <t>Credit Cards</t>
  </si>
  <si>
    <t>Other Loans</t>
  </si>
  <si>
    <t>CHARITY/GIFTS</t>
  </si>
  <si>
    <t>Alimony/Child Support</t>
  </si>
  <si>
    <t>Gifts Given</t>
  </si>
  <si>
    <t>Federal Taxes</t>
  </si>
  <si>
    <t>Charitable Donations</t>
  </si>
  <si>
    <t>State/Local Taxes</t>
  </si>
  <si>
    <t>Religious Donations</t>
  </si>
  <si>
    <t>SUBSCRIPTIONS</t>
  </si>
  <si>
    <t>MISCELLANEOUS</t>
  </si>
  <si>
    <t>Newspaper</t>
  </si>
  <si>
    <t>Bank Fees</t>
  </si>
  <si>
    <t>Magazines</t>
  </si>
  <si>
    <t>Postage</t>
  </si>
  <si>
    <t>Dues/Memberships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</si>
</sst>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 tint="0.34998626667073579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 tint="0.34998626667073579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mbria"/>
      <family val="2"/>
      <scheme val="major"/>
    </font>
    <font>
      <sz val="9"/>
      <name val="Cambria"/>
      <family val="2"/>
      <scheme val="major"/>
    </font>
    <font>
      <sz val="1"/>
      <color theme="0"/>
      <name val="Calibri"/>
      <family val="2"/>
      <scheme val="minor"/>
    </font>
    <font>
      <b/>
      <sz val="10"/>
      <color theme="0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6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7" fillId="0" borderId="0" xfId="2" applyFont="1" applyFill="1" applyBorder="1" applyAlignment="1" applyProtection="1">
      <alignment horizontal="left"/>
    </xf>
    <xf numFmtId="0" fontId="8" fillId="0" borderId="0" xfId="0" applyFont="1" applyFill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Fill="1" applyBorder="1"/>
    <xf numFmtId="4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/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10" fillId="0" borderId="0" xfId="0" applyFont="1" applyFill="1"/>
    <xf numFmtId="0" fontId="4" fillId="0" borderId="0" xfId="0" applyFont="1" applyFill="1" applyBorder="1" applyAlignment="1">
      <alignment horizontal="right" indent="1"/>
    </xf>
    <xf numFmtId="0" fontId="17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4" fillId="0" borderId="0" xfId="0" applyFont="1" applyAlignment="1"/>
    <xf numFmtId="0" fontId="9" fillId="0" borderId="0" xfId="0" applyFont="1" applyFill="1" applyBorder="1" applyAlignment="1">
      <alignment horizontal="right"/>
    </xf>
    <xf numFmtId="164" fontId="16" fillId="0" borderId="0" xfId="1" applyNumberFormat="1" applyFont="1" applyBorder="1" applyAlignment="1">
      <alignment horizontal="right" vertical="center"/>
    </xf>
    <xf numFmtId="164" fontId="16" fillId="3" borderId="2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164" fontId="4" fillId="0" borderId="4" xfId="1" applyNumberFormat="1" applyFont="1" applyFill="1" applyBorder="1"/>
    <xf numFmtId="164" fontId="4" fillId="0" borderId="3" xfId="1" applyNumberFormat="1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143">
    <dxf>
      <numFmt numFmtId="164" formatCode="&quot;$&quot;#,##0.00;[Red]&quot;$&quot;#,##0.00"/>
    </dxf>
    <dxf>
      <numFmt numFmtId="164" formatCode="&quot;$&quot;#,##0.00;[Red]&quot;$&quot;#,##0.00"/>
    </dxf>
    <dxf>
      <numFmt numFmtId="164" formatCode="&quot;$&quot;#,##0.00;[Red]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>
        <left style="thin">
          <color indexed="55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;[Red]&quot;$&quot;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55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outline="0">
        <right style="thin">
          <color indexed="55"/>
        </right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mbria"/>
        <scheme val="major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6"/>
        </top>
        <bottom/>
        <vertical/>
        <horizontal/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</dxfs>
  <tableStyles count="2" defaultTableStyle="TableStyleMedium2" defaultPivotStyle="PivotStyleLight16">
    <tableStyle name="V42_ExpenseTable" pivot="0" count="5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</tableStyle>
    <tableStyle name="V42_IncomeTable" pivot="0" count="5">
      <tableStyleElement type="wholeTable" dxfId="137"/>
      <tableStyleElement type="headerRow" dxfId="136"/>
      <tableStyleElement type="totalRow" dxfId="135"/>
      <tableStyleElement type="firstColumn" dxfId="134"/>
      <tableStyleElement type="lastColumn" dxfId="13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4:D13" totalsRowCount="1" headerRowDxfId="129" dataDxfId="127" headerRowBorderDxfId="128" tableBorderDxfId="126">
  <tableColumns count="4">
    <tableColumn id="1" name="INCOME" totalsRowFunction="custom" totalsRowDxfId="125">
      <totalsRowFormula>"Total " &amp; Table2[[#Headers],[INCOME]]</totalsRowFormula>
    </tableColumn>
    <tableColumn id="2" name="Budget" totalsRowFunction="custom" dataDxfId="2" totalsRowDxfId="124" dataCellStyle="Currency">
      <totalsRowFormula>SUBTOTAL(9,Table2[Budget])</totalsRowFormula>
    </tableColumn>
    <tableColumn id="3" name="Actual" totalsRowFunction="custom" dataDxfId="1" totalsRowDxfId="123" dataCellStyle="Currency">
      <totalsRowFormula>SUBTOTAL(9,Table2[Actual])</totalsRowFormula>
    </tableColumn>
    <tableColumn id="4" name="Difference" totalsRowFunction="custom" dataDxfId="0" totalsRowDxfId="122" dataCellStyle="Currency">
      <calculatedColumnFormula>C5-B5</calculatedColumnFormula>
      <totalsRowFormula>SUBTOTAL(9,Table2[Difference])</totalsRowFormula>
    </tableColumn>
  </tableColumns>
  <tableStyleInfo name="V42_IncomeTable" showFirstColumn="0" showLastColumn="1" showRowStripes="0" showColumnStripes="0"/>
</table>
</file>

<file path=xl/tables/table10.xml><?xml version="1.0" encoding="utf-8"?>
<table xmlns="http://schemas.openxmlformats.org/spreadsheetml/2006/main" id="10" name="Table20" displayName="Table20" ref="A31:D39" totalsRowCount="1" headerRowDxfId="50" dataDxfId="48" headerRowBorderDxfId="49" tableBorderDxfId="47">
  <tableColumns count="4">
    <tableColumn id="1" name="TRANSPORTATION" totalsRowFunction="custom" dataDxfId="46" totalsRowDxfId="45">
      <totalsRowFormula>"Total " &amp; Table20[[#Headers],[TRANSPORTATION]]</totalsRowFormula>
    </tableColumn>
    <tableColumn id="2" name="Budget" totalsRowFunction="custom" dataDxfId="8" totalsRowDxfId="44" dataCellStyle="Currency">
      <totalsRowFormula>SUBTOTAL(9,Table20[Budget])</totalsRowFormula>
    </tableColumn>
    <tableColumn id="3" name="Actual" totalsRowFunction="custom" dataDxfId="7" totalsRowDxfId="43" dataCellStyle="Currency">
      <totalsRowFormula>SUBTOTAL(9,Table20[Actual])</totalsRowFormula>
    </tableColumn>
    <tableColumn id="4" name="Difference" totalsRowFunction="custom" dataDxfId="6" totalsRowDxfId="42" dataCellStyle="Currency">
      <calculatedColumnFormula>B32-C32</calculatedColumnFormula>
      <totalsRowFormula>SUBTOTAL(9,Table20[Difference])</totalsRowFormula>
    </tableColumn>
  </tableColumns>
  <tableStyleInfo name="V42_ExpenseTable" showFirstColumn="0" showLastColumn="1" showRowStripes="0" showColumnStripes="0"/>
</table>
</file>

<file path=xl/tables/table11.xml><?xml version="1.0" encoding="utf-8"?>
<table xmlns="http://schemas.openxmlformats.org/spreadsheetml/2006/main" id="11" name="Table21" displayName="Table21" ref="A41:D49" totalsRowCount="1" headerRowDxfId="41" dataDxfId="39" headerRowBorderDxfId="40" tableBorderDxfId="38">
  <tableColumns count="4">
    <tableColumn id="1" name="HEALTH" totalsRowFunction="custom" dataDxfId="37" totalsRowDxfId="36">
      <totalsRowFormula>"Total " &amp; Table21[[#Headers],[HEALTH]]</totalsRowFormula>
    </tableColumn>
    <tableColumn id="2" name="Budget" totalsRowFunction="custom" dataDxfId="5" totalsRowDxfId="35" dataCellStyle="Currency">
      <totalsRowFormula>SUBTOTAL(9,Table21[Budget])</totalsRowFormula>
    </tableColumn>
    <tableColumn id="3" name="Actual" totalsRowFunction="custom" dataDxfId="4" totalsRowDxfId="34" dataCellStyle="Currency">
      <totalsRowFormula>SUBTOTAL(9,Table21[Actual])</totalsRowFormula>
    </tableColumn>
    <tableColumn id="4" name="Difference" totalsRowFunction="custom" dataDxfId="3" totalsRowDxfId="33" dataCellStyle="Currency">
      <calculatedColumnFormula>B42-C42</calculatedColumnFormula>
      <totalsRowFormula>SUBTOTAL(9,Table21[Difference])</totalsRowFormula>
    </tableColumn>
  </tableColumns>
  <tableStyleInfo name="V42_ExpenseTable" showFirstColumn="0" showLastColumn="1" showRowStripes="0" showColumnStripes="0"/>
</table>
</file>

<file path=xl/tables/table2.xml><?xml version="1.0" encoding="utf-8"?>
<table xmlns="http://schemas.openxmlformats.org/spreadsheetml/2006/main" id="2" name="Table5" displayName="Table5" ref="A15:D29" totalsRowCount="1" headerRowDxfId="121" dataDxfId="119" headerRowBorderDxfId="120" tableBorderDxfId="118">
  <tableColumns count="4">
    <tableColumn id="1" name="HOME EXPENSES" totalsRowFunction="custom" dataDxfId="117" totalsRowDxfId="116">
      <totalsRowFormula>"Total " &amp; Table5[[#Headers],[HOME EXPENSES]]</totalsRowFormula>
    </tableColumn>
    <tableColumn id="2" name="Budget" totalsRowFunction="custom" dataDxfId="32" totalsRowDxfId="115" dataCellStyle="Currency">
      <totalsRowFormula>SUBTOTAL(9,Table5[Budget])</totalsRowFormula>
    </tableColumn>
    <tableColumn id="3" name="Actual" totalsRowFunction="custom" dataDxfId="31" totalsRowDxfId="114" dataCellStyle="Currency">
      <totalsRowFormula>SUBTOTAL(9,Table5[Actual])</totalsRowFormula>
    </tableColumn>
    <tableColumn id="4" name="Difference" totalsRowFunction="custom" dataDxfId="30" totalsRowDxfId="113" dataCellStyle="Currency">
      <calculatedColumnFormula>B16-C16</calculatedColumnFormula>
      <totalsRowFormula>SUBTOTAL(9,Table5[Difference])</totalsRowFormula>
    </tableColumn>
  </tableColumns>
  <tableStyleInfo name="V42_ExpenseTable" showFirstColumn="0" showLastColumn="1" showRowStripes="0" showColumnStripes="0"/>
</table>
</file>

<file path=xl/tables/table3.xml><?xml version="1.0" encoding="utf-8"?>
<table xmlns="http://schemas.openxmlformats.org/spreadsheetml/2006/main" id="3" name="Table6" displayName="Table6" ref="F10:I21" totalsRowCount="1" headerRowDxfId="112" dataDxfId="110" headerRowBorderDxfId="111" tableBorderDxfId="109">
  <tableColumns count="4">
    <tableColumn id="1" name="DAILY LIVING" totalsRowFunction="custom" dataDxfId="108" totalsRowDxfId="107">
      <totalsRowFormula>"Total " &amp; Table6[[#Headers],[DAILY LIVING]]</totalsRowFormula>
    </tableColumn>
    <tableColumn id="2" name="Budget" totalsRowFunction="custom" dataDxfId="29" totalsRowDxfId="106" dataCellStyle="Currency">
      <totalsRowFormula>SUBTOTAL(9,Table6[Budget])</totalsRowFormula>
    </tableColumn>
    <tableColumn id="3" name="Actual" totalsRowFunction="custom" dataDxfId="28" totalsRowDxfId="105" dataCellStyle="Currency">
      <totalsRowFormula>SUBTOTAL(9,Table6[Actual])</totalsRowFormula>
    </tableColumn>
    <tableColumn id="4" name="Difference" totalsRowFunction="custom" dataDxfId="27" totalsRowDxfId="104" dataCellStyle="Currency">
      <calculatedColumnFormula>G11-H11</calculatedColumnFormula>
      <totalsRowFormula>SUBTOTAL(9,Table6[Difference])</totalsRowFormula>
    </tableColumn>
  </tableColumns>
  <tableStyleInfo name="V42_ExpenseTable" showFirstColumn="0" showLastColumn="1" showRowStripes="0" showColumnStripes="0"/>
</table>
</file>

<file path=xl/tables/table4.xml><?xml version="1.0" encoding="utf-8"?>
<table xmlns="http://schemas.openxmlformats.org/spreadsheetml/2006/main" id="4" name="Table7" displayName="Table7" ref="F23:I35" totalsRowCount="1" headerRowDxfId="103" dataDxfId="101" headerRowBorderDxfId="102" tableBorderDxfId="100">
  <tableColumns count="4">
    <tableColumn id="1" name="ENTERTAINMENT" totalsRowFunction="custom" dataDxfId="99" totalsRowDxfId="98">
      <totalsRowFormula>"Total " &amp; Table7[[#Headers],[ENTERTAINMENT]]</totalsRowFormula>
    </tableColumn>
    <tableColumn id="2" name="Budget" totalsRowFunction="custom" dataDxfId="26" totalsRowDxfId="97" dataCellStyle="Currency">
      <totalsRowFormula>SUBTOTAL(9,Table7[Budget])</totalsRowFormula>
    </tableColumn>
    <tableColumn id="3" name="Actual" totalsRowFunction="custom" dataDxfId="25" totalsRowDxfId="96" dataCellStyle="Currency">
      <totalsRowFormula>SUBTOTAL(9,Table7[Actual])</totalsRowFormula>
    </tableColumn>
    <tableColumn id="4" name="Difference" totalsRowFunction="custom" dataDxfId="24" totalsRowDxfId="95" dataCellStyle="Currency">
      <calculatedColumnFormula>G24-H24</calculatedColumnFormula>
      <totalsRowFormula>SUBTOTAL(9,Table7[Difference])</totalsRowFormula>
    </tableColumn>
  </tableColumns>
  <tableStyleInfo name="V42_ExpenseTable" showFirstColumn="0" showLastColumn="1" showRowStripes="0" showColumnStripes="0"/>
</table>
</file>

<file path=xl/tables/table5.xml><?xml version="1.0" encoding="utf-8"?>
<table xmlns="http://schemas.openxmlformats.org/spreadsheetml/2006/main" id="5" name="Table8" displayName="Table8" ref="F37:I45" totalsRowCount="1" headerRowDxfId="94" dataDxfId="92" headerRowBorderDxfId="93" tableBorderDxfId="91">
  <tableColumns count="4">
    <tableColumn id="1" name="SAVINGS" totalsRowFunction="custom" dataDxfId="90" totalsRowDxfId="89">
      <totalsRowFormula>"Total " &amp; Table8[[#Headers],[SAVINGS]]</totalsRowFormula>
    </tableColumn>
    <tableColumn id="2" name="Budget" totalsRowFunction="custom" dataDxfId="23" totalsRowDxfId="88" dataCellStyle="Currency">
      <totalsRowFormula>SUBTOTAL(9,Table8[Budget])</totalsRowFormula>
    </tableColumn>
    <tableColumn id="3" name="Actual" totalsRowFunction="custom" dataDxfId="22" totalsRowDxfId="87" dataCellStyle="Currency">
      <totalsRowFormula>SUBTOTAL(9,Table8[Actual])</totalsRowFormula>
    </tableColumn>
    <tableColumn id="4" name="Difference" totalsRowFunction="custom" dataDxfId="21" totalsRowDxfId="86" dataCellStyle="Currency">
      <calculatedColumnFormula>G38-H38</calculatedColumnFormula>
      <totalsRowFormula>SUBTOTAL(9,Table8[Difference])</totalsRowFormula>
    </tableColumn>
  </tableColumns>
  <tableStyleInfo name="V42_ExpenseTable" showFirstColumn="0" showLastColumn="1" showRowStripes="0" showColumnStripes="0"/>
</table>
</file>

<file path=xl/tables/table6.xml><?xml version="1.0" encoding="utf-8"?>
<table xmlns="http://schemas.openxmlformats.org/spreadsheetml/2006/main" id="6" name="Table10" displayName="Table10" ref="F47:I56" totalsRowCount="1" headerRowDxfId="85" dataDxfId="83" headerRowBorderDxfId="84">
  <tableColumns count="4">
    <tableColumn id="1" name="OBLIGATIONS" totalsRowFunction="custom" dataDxfId="82" totalsRowDxfId="81">
      <totalsRowFormula>"Total " &amp; Table10[[#Headers],[OBLIGATIONS]]</totalsRowFormula>
    </tableColumn>
    <tableColumn id="2" name="Budget" totalsRowFunction="custom" dataDxfId="20" totalsRowDxfId="80" dataCellStyle="Currency">
      <totalsRowFormula>SUBTOTAL(9,Table10[Budget])</totalsRowFormula>
    </tableColumn>
    <tableColumn id="3" name="Actual" totalsRowFunction="custom" dataDxfId="19" totalsRowDxfId="79" dataCellStyle="Currency">
      <totalsRowFormula>SUBTOTAL(9,Table10[Actual])</totalsRowFormula>
    </tableColumn>
    <tableColumn id="4" name="Difference" totalsRowFunction="custom" dataDxfId="18" totalsRowDxfId="78" dataCellStyle="Currency">
      <calculatedColumnFormula>G48-H48</calculatedColumnFormula>
      <totalsRowFormula>SUBTOTAL(9,Table10[Difference])</totalsRowFormula>
    </tableColumn>
  </tableColumns>
  <tableStyleInfo name="V42_ExpenseTable" showFirstColumn="0" showLastColumn="1" showRowStripes="0" showColumnStripes="0"/>
</table>
</file>

<file path=xl/tables/table7.xml><?xml version="1.0" encoding="utf-8"?>
<table xmlns="http://schemas.openxmlformats.org/spreadsheetml/2006/main" id="7" name="Table14" displayName="Table14" ref="F58:I63" totalsRowCount="1" headerRowDxfId="77" dataDxfId="75" headerRowBorderDxfId="76" tableBorderDxfId="74">
  <tableColumns count="4">
    <tableColumn id="1" name="MISCELLANEOUS" totalsRowFunction="custom" dataDxfId="73" totalsRowDxfId="72">
      <totalsRowFormula>"Total " &amp; Table14[[#Headers],[MISCELLANEOUS]]</totalsRowFormula>
    </tableColumn>
    <tableColumn id="2" name="Budget" totalsRowFunction="custom" dataDxfId="17" totalsRowDxfId="71" dataCellStyle="Currency">
      <totalsRowFormula>SUBTOTAL(9,Table14[Budget])</totalsRowFormula>
    </tableColumn>
    <tableColumn id="3" name="Actual" totalsRowFunction="custom" dataDxfId="16" totalsRowDxfId="70" dataCellStyle="Currency">
      <totalsRowFormula>SUBTOTAL(9,Table14[Actual])</totalsRowFormula>
    </tableColumn>
    <tableColumn id="4" name="Difference" totalsRowFunction="custom" dataDxfId="15" totalsRowDxfId="69" dataCellStyle="Currency">
      <calculatedColumnFormula>G59-H59</calculatedColumnFormula>
      <totalsRowFormula>SUBTOTAL(9,Table14[Difference])</totalsRowFormula>
    </tableColumn>
  </tableColumns>
  <tableStyleInfo name="V42_ExpenseTable" showFirstColumn="0" showLastColumn="1" showRowStripes="0" showColumnStripes="0"/>
</table>
</file>

<file path=xl/tables/table8.xml><?xml version="1.0" encoding="utf-8"?>
<table xmlns="http://schemas.openxmlformats.org/spreadsheetml/2006/main" id="8" name="Table15" displayName="Table15" ref="A58:D63" totalsRowCount="1" headerRowDxfId="68" dataDxfId="66" headerRowBorderDxfId="67" tableBorderDxfId="65">
  <tableColumns count="4">
    <tableColumn id="1" name="SUBSCRIPTIONS" totalsRowFunction="custom" dataDxfId="64" totalsRowDxfId="63">
      <totalsRowFormula>"Total " &amp; Table15[[#Headers],[SUBSCRIPTIONS]]</totalsRowFormula>
    </tableColumn>
    <tableColumn id="2" name="Budget" totalsRowFunction="custom" dataDxfId="14" totalsRowDxfId="62" dataCellStyle="Currency">
      <totalsRowFormula>SUBTOTAL(9,Table15[Budget])</totalsRowFormula>
    </tableColumn>
    <tableColumn id="3" name="Actual" totalsRowFunction="custom" dataDxfId="13" totalsRowDxfId="61" dataCellStyle="Currency">
      <totalsRowFormula>SUBTOTAL(9,Table15[Actual])</totalsRowFormula>
    </tableColumn>
    <tableColumn id="4" name="Difference" totalsRowFunction="custom" dataDxfId="12" totalsRowDxfId="60" dataCellStyle="Currency">
      <calculatedColumnFormula>B59-C59</calculatedColumnFormula>
      <totalsRowFormula>SUBTOTAL(9,Table15[Difference])</totalsRowFormula>
    </tableColumn>
  </tableColumns>
  <tableStyleInfo name="V42_ExpenseTable" showFirstColumn="0" showLastColumn="1" showRowStripes="0" showColumnStripes="0"/>
</table>
</file>

<file path=xl/tables/table9.xml><?xml version="1.0" encoding="utf-8"?>
<table xmlns="http://schemas.openxmlformats.org/spreadsheetml/2006/main" id="9" name="Table19" displayName="Table19" ref="A51:D56" totalsRowCount="1" headerRowDxfId="59" dataDxfId="57" headerRowBorderDxfId="58" tableBorderDxfId="56">
  <tableColumns count="4">
    <tableColumn id="1" name="CHARITY/GIFTS" totalsRowFunction="custom" dataDxfId="55" totalsRowDxfId="54">
      <totalsRowFormula>"Total " &amp; Table19[[#Headers],[CHARITY/GIFTS]]</totalsRowFormula>
    </tableColumn>
    <tableColumn id="2" name="Budget" totalsRowFunction="custom" dataDxfId="11" totalsRowDxfId="53" dataCellStyle="Currency">
      <totalsRowFormula>SUBTOTAL(9,Table19[Budget])</totalsRowFormula>
    </tableColumn>
    <tableColumn id="3" name="Actual" totalsRowFunction="custom" dataDxfId="10" totalsRowDxfId="52" dataCellStyle="Currency">
      <totalsRowFormula>SUBTOTAL(9,Table19[Actual])</totalsRowFormula>
    </tableColumn>
    <tableColumn id="4" name="Difference" totalsRowFunction="custom" dataDxfId="9" totalsRowDxfId="51" dataCellStyle="Currency">
      <calculatedColumnFormula>B52-C52</calculatedColumnFormula>
      <totalsRowFormula>SUBTOTAL(9,Table19[Difference])</totalsRowFormula>
    </tableColumn>
  </tableColumns>
  <tableStyleInfo name="V42_ExpenseTable" showFirstColumn="0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abSelected="1" workbookViewId="0"/>
  </sheetViews>
  <sheetFormatPr defaultRowHeight="12.75" x14ac:dyDescent="0.2"/>
  <cols>
    <col min="1" max="1" width="26.42578125" style="2" customWidth="1"/>
    <col min="2" max="4" width="11" style="2" customWidth="1"/>
    <col min="5" max="5" width="3" style="2" customWidth="1"/>
    <col min="6" max="6" width="26.42578125" style="2" customWidth="1"/>
    <col min="7" max="9" width="11" style="2" customWidth="1"/>
    <col min="10" max="16384" width="9.140625" style="2"/>
  </cols>
  <sheetData>
    <row r="1" spans="1:9" ht="26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7" customFormat="1" x14ac:dyDescent="0.2">
      <c r="A2" s="3"/>
      <c r="B2" s="4"/>
      <c r="C2" s="4"/>
      <c r="D2" s="4"/>
      <c r="E2" s="5"/>
      <c r="F2" s="5"/>
      <c r="G2" s="6"/>
      <c r="H2" s="28"/>
      <c r="I2" s="28"/>
    </row>
    <row r="3" spans="1:9" s="7" customFormat="1" ht="11.25" x14ac:dyDescent="0.2">
      <c r="E3" s="8"/>
    </row>
    <row r="4" spans="1:9" x14ac:dyDescent="0.2">
      <c r="A4" s="9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3" t="s">
        <v>6</v>
      </c>
      <c r="G4" s="14" t="s">
        <v>2</v>
      </c>
      <c r="H4" s="14" t="s">
        <v>3</v>
      </c>
      <c r="I4" s="14" t="s">
        <v>4</v>
      </c>
    </row>
    <row r="5" spans="1:9" ht="15" x14ac:dyDescent="0.2">
      <c r="A5" s="15" t="s">
        <v>7</v>
      </c>
      <c r="B5" s="31">
        <v>2000</v>
      </c>
      <c r="C5" s="31">
        <v>2000</v>
      </c>
      <c r="D5" s="32">
        <f t="shared" ref="D5:D11" si="0">C5-B5</f>
        <v>0</v>
      </c>
      <c r="E5" s="16"/>
      <c r="F5" s="17" t="s">
        <v>8</v>
      </c>
      <c r="G5" s="29">
        <f>Table2[[#Totals],[Budget]]</f>
        <v>2000</v>
      </c>
      <c r="H5" s="29">
        <f>Table2[[#Totals],[Actual]]</f>
        <v>2000</v>
      </c>
      <c r="I5" s="29">
        <f>G5-H5</f>
        <v>0</v>
      </c>
    </row>
    <row r="6" spans="1:9" ht="15.75" thickBot="1" x14ac:dyDescent="0.25">
      <c r="A6" s="15" t="s">
        <v>9</v>
      </c>
      <c r="B6" s="31"/>
      <c r="C6" s="31"/>
      <c r="D6" s="32">
        <f t="shared" si="0"/>
        <v>0</v>
      </c>
      <c r="E6" s="16"/>
      <c r="F6" s="17" t="s">
        <v>10</v>
      </c>
      <c r="G6" s="29">
        <f>SUM(,Table5[[#Totals],[Budget]],Table20[[#Totals],[Budget]],Table21[[#Totals],[Budget]],Table19[[#Totals],[Budget]],Table15[[#Totals],[Budget]],Table14[[#Totals],[Budget]],Table10[[#Totals],[Budget]],Table8[[#Totals],[Budget]],Table7[[#Totals],[Budget]],Table6[[#Totals],[Budget]])</f>
        <v>1345</v>
      </c>
      <c r="H6" s="29">
        <f>SUM(Table5[[#Totals],[Actual]],Table20[[#Totals],[Actual]],Table21[[#Totals],[Actual]],Table19[[#Totals],[Actual]],Table15[[#Totals],[Actual]],Table14[[#Totals],[Actual]],Table10[[#Totals],[Actual]],Table8[[#Totals],[Actual]],Table7[[#Totals],[Actual]],Table6[[#Totals],[Actual]])</f>
        <v>1486</v>
      </c>
      <c r="I6" s="29">
        <f>G6-H6</f>
        <v>-141</v>
      </c>
    </row>
    <row r="7" spans="1:9" ht="15.75" thickTop="1" x14ac:dyDescent="0.2">
      <c r="A7" s="15" t="s">
        <v>11</v>
      </c>
      <c r="B7" s="31"/>
      <c r="C7" s="31"/>
      <c r="D7" s="32">
        <f t="shared" si="0"/>
        <v>0</v>
      </c>
      <c r="E7" s="16"/>
      <c r="F7" s="18" t="s">
        <v>12</v>
      </c>
      <c r="G7" s="30">
        <f>G5-G6</f>
        <v>655</v>
      </c>
      <c r="H7" s="30">
        <f>H5-H6</f>
        <v>514</v>
      </c>
      <c r="I7" s="30">
        <f>H7-G7</f>
        <v>-141</v>
      </c>
    </row>
    <row r="8" spans="1:9" s="7" customFormat="1" x14ac:dyDescent="0.2">
      <c r="A8" s="15" t="s">
        <v>13</v>
      </c>
      <c r="B8" s="31"/>
      <c r="C8" s="31"/>
      <c r="D8" s="32">
        <f t="shared" si="0"/>
        <v>0</v>
      </c>
      <c r="E8" s="19"/>
      <c r="F8" s="19"/>
      <c r="G8" s="19"/>
      <c r="H8" s="19"/>
      <c r="I8" s="19"/>
    </row>
    <row r="9" spans="1:9" x14ac:dyDescent="0.2">
      <c r="A9" s="15" t="s">
        <v>14</v>
      </c>
      <c r="B9" s="31"/>
      <c r="C9" s="31"/>
      <c r="D9" s="32">
        <f t="shared" si="0"/>
        <v>0</v>
      </c>
      <c r="E9" s="16"/>
      <c r="F9" s="19"/>
      <c r="G9" s="19"/>
      <c r="H9" s="19"/>
      <c r="I9" s="19"/>
    </row>
    <row r="10" spans="1:9" x14ac:dyDescent="0.2">
      <c r="A10" s="15" t="s">
        <v>15</v>
      </c>
      <c r="B10" s="31"/>
      <c r="C10" s="31"/>
      <c r="D10" s="32">
        <f t="shared" si="0"/>
        <v>0</v>
      </c>
      <c r="E10" s="16"/>
      <c r="F10" s="9" t="s">
        <v>16</v>
      </c>
      <c r="G10" s="10" t="s">
        <v>2</v>
      </c>
      <c r="H10" s="11" t="s">
        <v>3</v>
      </c>
      <c r="I10" s="11" t="s">
        <v>4</v>
      </c>
    </row>
    <row r="11" spans="1:9" x14ac:dyDescent="0.2">
      <c r="A11" s="15" t="s">
        <v>17</v>
      </c>
      <c r="B11" s="31"/>
      <c r="C11" s="31"/>
      <c r="D11" s="32">
        <f t="shared" si="0"/>
        <v>0</v>
      </c>
      <c r="E11" s="16"/>
      <c r="F11" s="15" t="s">
        <v>18</v>
      </c>
      <c r="G11" s="34"/>
      <c r="H11" s="34"/>
      <c r="I11" s="32">
        <f t="shared" ref="I11:I20" si="1">G11-H11</f>
        <v>0</v>
      </c>
    </row>
    <row r="12" spans="1:9" x14ac:dyDescent="0.2">
      <c r="A12" s="15" t="s">
        <v>17</v>
      </c>
      <c r="B12" s="33"/>
      <c r="C12" s="33"/>
      <c r="D12" s="32">
        <f>C12-B12</f>
        <v>0</v>
      </c>
      <c r="E12" s="16"/>
      <c r="F12" s="15" t="s">
        <v>19</v>
      </c>
      <c r="G12" s="34"/>
      <c r="H12" s="34"/>
      <c r="I12" s="32">
        <f t="shared" si="1"/>
        <v>0</v>
      </c>
    </row>
    <row r="13" spans="1:9" x14ac:dyDescent="0.2">
      <c r="A13" s="20" t="str">
        <f>"Total " &amp; Table2[[#Headers],[INCOME]]</f>
        <v>Total INCOME</v>
      </c>
      <c r="B13" s="32">
        <f>SUBTOTAL(9,Table2[Budget])</f>
        <v>2000</v>
      </c>
      <c r="C13" s="32">
        <f>SUBTOTAL(9,Table2[Actual])</f>
        <v>2000</v>
      </c>
      <c r="D13" s="32">
        <f>SUBTOTAL(9,Table2[Difference])</f>
        <v>0</v>
      </c>
      <c r="E13" s="16"/>
      <c r="F13" s="15" t="s">
        <v>20</v>
      </c>
      <c r="G13" s="34"/>
      <c r="H13" s="34"/>
      <c r="I13" s="32">
        <f t="shared" si="1"/>
        <v>0</v>
      </c>
    </row>
    <row r="14" spans="1:9" x14ac:dyDescent="0.2">
      <c r="A14" s="16"/>
      <c r="B14" s="16"/>
      <c r="C14" s="16"/>
      <c r="D14" s="16"/>
      <c r="E14" s="16"/>
      <c r="F14" s="15" t="s">
        <v>21</v>
      </c>
      <c r="G14" s="34"/>
      <c r="H14" s="34"/>
      <c r="I14" s="32">
        <f t="shared" si="1"/>
        <v>0</v>
      </c>
    </row>
    <row r="15" spans="1:9" x14ac:dyDescent="0.2">
      <c r="A15" s="9" t="s">
        <v>22</v>
      </c>
      <c r="B15" s="10" t="s">
        <v>2</v>
      </c>
      <c r="C15" s="11" t="s">
        <v>3</v>
      </c>
      <c r="D15" s="11" t="s">
        <v>4</v>
      </c>
      <c r="E15" s="16"/>
      <c r="F15" s="15" t="s">
        <v>23</v>
      </c>
      <c r="G15" s="34"/>
      <c r="H15" s="34"/>
      <c r="I15" s="32">
        <f t="shared" si="1"/>
        <v>0</v>
      </c>
    </row>
    <row r="16" spans="1:9" x14ac:dyDescent="0.2">
      <c r="A16" s="15" t="s">
        <v>24</v>
      </c>
      <c r="B16" s="31">
        <v>1100</v>
      </c>
      <c r="C16" s="31">
        <v>1100</v>
      </c>
      <c r="D16" s="32">
        <f>B16-C16</f>
        <v>0</v>
      </c>
      <c r="E16" s="16"/>
      <c r="F16" s="15" t="s">
        <v>25</v>
      </c>
      <c r="G16" s="34"/>
      <c r="H16" s="34"/>
      <c r="I16" s="32">
        <f t="shared" si="1"/>
        <v>0</v>
      </c>
    </row>
    <row r="17" spans="1:9" x14ac:dyDescent="0.2">
      <c r="A17" s="15" t="s">
        <v>26</v>
      </c>
      <c r="B17" s="31">
        <v>50</v>
      </c>
      <c r="C17" s="31">
        <v>67</v>
      </c>
      <c r="D17" s="32">
        <f t="shared" ref="D17:D28" si="2">B17-C17</f>
        <v>-17</v>
      </c>
      <c r="E17" s="16"/>
      <c r="F17" s="15" t="s">
        <v>27</v>
      </c>
      <c r="G17" s="34"/>
      <c r="H17" s="34"/>
      <c r="I17" s="32">
        <f t="shared" si="1"/>
        <v>0</v>
      </c>
    </row>
    <row r="18" spans="1:9" x14ac:dyDescent="0.2">
      <c r="A18" s="15" t="s">
        <v>28</v>
      </c>
      <c r="B18" s="31">
        <v>43</v>
      </c>
      <c r="C18" s="31">
        <v>52</v>
      </c>
      <c r="D18" s="32">
        <f t="shared" si="2"/>
        <v>-9</v>
      </c>
      <c r="E18" s="16"/>
      <c r="F18" s="15" t="s">
        <v>29</v>
      </c>
      <c r="G18" s="34"/>
      <c r="H18" s="34"/>
      <c r="I18" s="32">
        <f t="shared" si="1"/>
        <v>0</v>
      </c>
    </row>
    <row r="19" spans="1:9" x14ac:dyDescent="0.2">
      <c r="A19" s="15" t="s">
        <v>30</v>
      </c>
      <c r="B19" s="31">
        <v>7</v>
      </c>
      <c r="C19" s="31">
        <v>7</v>
      </c>
      <c r="D19" s="32">
        <f t="shared" si="2"/>
        <v>0</v>
      </c>
      <c r="E19" s="16"/>
      <c r="F19" s="15" t="s">
        <v>17</v>
      </c>
      <c r="G19" s="34"/>
      <c r="H19" s="34"/>
      <c r="I19" s="32">
        <f t="shared" si="1"/>
        <v>0</v>
      </c>
    </row>
    <row r="20" spans="1:9" s="21" customFormat="1" x14ac:dyDescent="0.2">
      <c r="A20" s="15" t="s">
        <v>31</v>
      </c>
      <c r="B20" s="31">
        <v>25</v>
      </c>
      <c r="C20" s="31">
        <v>25</v>
      </c>
      <c r="D20" s="32">
        <f t="shared" si="2"/>
        <v>0</v>
      </c>
      <c r="E20" s="16"/>
      <c r="F20" s="15" t="s">
        <v>17</v>
      </c>
      <c r="G20" s="34"/>
      <c r="H20" s="34"/>
      <c r="I20" s="32">
        <f t="shared" si="1"/>
        <v>0</v>
      </c>
    </row>
    <row r="21" spans="1:9" x14ac:dyDescent="0.2">
      <c r="A21" s="15" t="s">
        <v>32</v>
      </c>
      <c r="B21" s="31">
        <v>35</v>
      </c>
      <c r="C21" s="31">
        <v>35</v>
      </c>
      <c r="D21" s="32">
        <f t="shared" si="2"/>
        <v>0</v>
      </c>
      <c r="E21" s="16"/>
      <c r="F21" s="20" t="str">
        <f>"Total " &amp; Table6[[#Headers],[DAILY LIVING]]</f>
        <v>Total DAILY LIVING</v>
      </c>
      <c r="G21" s="32">
        <f>SUBTOTAL(9,Table6[Budget])</f>
        <v>0</v>
      </c>
      <c r="H21" s="32">
        <f>SUBTOTAL(9,Table6[Actual])</f>
        <v>0</v>
      </c>
      <c r="I21" s="32">
        <f>SUBTOTAL(9,Table6[Difference])</f>
        <v>0</v>
      </c>
    </row>
    <row r="22" spans="1:9" x14ac:dyDescent="0.2">
      <c r="A22" s="15" t="s">
        <v>33</v>
      </c>
      <c r="B22" s="31">
        <v>15</v>
      </c>
      <c r="C22" s="31">
        <v>15</v>
      </c>
      <c r="D22" s="32">
        <f t="shared" si="2"/>
        <v>0</v>
      </c>
      <c r="E22" s="16"/>
      <c r="F22" s="16"/>
      <c r="G22" s="22"/>
      <c r="H22" s="22"/>
      <c r="I22" s="22"/>
    </row>
    <row r="23" spans="1:9" x14ac:dyDescent="0.2">
      <c r="A23" s="15" t="s">
        <v>34</v>
      </c>
      <c r="B23" s="31">
        <v>0</v>
      </c>
      <c r="C23" s="31">
        <v>150</v>
      </c>
      <c r="D23" s="32">
        <f t="shared" si="2"/>
        <v>-150</v>
      </c>
      <c r="E23" s="16"/>
      <c r="F23" s="9" t="s">
        <v>35</v>
      </c>
      <c r="G23" s="10" t="s">
        <v>2</v>
      </c>
      <c r="H23" s="11" t="s">
        <v>3</v>
      </c>
      <c r="I23" s="11" t="s">
        <v>4</v>
      </c>
    </row>
    <row r="24" spans="1:9" x14ac:dyDescent="0.2">
      <c r="A24" s="15" t="s">
        <v>36</v>
      </c>
      <c r="B24" s="31">
        <v>0</v>
      </c>
      <c r="C24" s="31">
        <v>0</v>
      </c>
      <c r="D24" s="32">
        <f t="shared" si="2"/>
        <v>0</v>
      </c>
      <c r="E24" s="16"/>
      <c r="F24" s="15" t="s">
        <v>37</v>
      </c>
      <c r="G24" s="34"/>
      <c r="H24" s="34"/>
      <c r="I24" s="32">
        <f t="shared" ref="I24:I34" si="3">G24-H24</f>
        <v>0</v>
      </c>
    </row>
    <row r="25" spans="1:9" x14ac:dyDescent="0.2">
      <c r="A25" s="15" t="s">
        <v>38</v>
      </c>
      <c r="B25" s="31">
        <v>20</v>
      </c>
      <c r="C25" s="31">
        <v>15</v>
      </c>
      <c r="D25" s="32">
        <f>B25-C25</f>
        <v>5</v>
      </c>
      <c r="E25" s="16"/>
      <c r="F25" s="15" t="s">
        <v>39</v>
      </c>
      <c r="G25" s="34"/>
      <c r="H25" s="34"/>
      <c r="I25" s="32">
        <f t="shared" si="3"/>
        <v>0</v>
      </c>
    </row>
    <row r="26" spans="1:9" x14ac:dyDescent="0.2">
      <c r="A26" s="15" t="s">
        <v>40</v>
      </c>
      <c r="B26" s="31">
        <v>50</v>
      </c>
      <c r="C26" s="31">
        <v>20</v>
      </c>
      <c r="D26" s="32">
        <f t="shared" si="2"/>
        <v>30</v>
      </c>
      <c r="E26" s="16"/>
      <c r="F26" s="15" t="s">
        <v>41</v>
      </c>
      <c r="G26" s="34"/>
      <c r="H26" s="34"/>
      <c r="I26" s="32">
        <f t="shared" si="3"/>
        <v>0</v>
      </c>
    </row>
    <row r="27" spans="1:9" x14ac:dyDescent="0.2">
      <c r="A27" s="15" t="s">
        <v>42</v>
      </c>
      <c r="B27" s="31">
        <v>0</v>
      </c>
      <c r="C27" s="31">
        <v>0</v>
      </c>
      <c r="D27" s="32">
        <f t="shared" si="2"/>
        <v>0</v>
      </c>
      <c r="E27" s="16"/>
      <c r="F27" s="15" t="s">
        <v>43</v>
      </c>
      <c r="G27" s="34"/>
      <c r="H27" s="34"/>
      <c r="I27" s="32">
        <f t="shared" si="3"/>
        <v>0</v>
      </c>
    </row>
    <row r="28" spans="1:9" x14ac:dyDescent="0.2">
      <c r="A28" s="15" t="s">
        <v>17</v>
      </c>
      <c r="B28" s="34">
        <v>0</v>
      </c>
      <c r="C28" s="34">
        <v>0</v>
      </c>
      <c r="D28" s="32">
        <f t="shared" si="2"/>
        <v>0</v>
      </c>
      <c r="E28" s="16"/>
      <c r="F28" s="15" t="s">
        <v>44</v>
      </c>
      <c r="G28" s="34"/>
      <c r="H28" s="34"/>
      <c r="I28" s="32">
        <f t="shared" si="3"/>
        <v>0</v>
      </c>
    </row>
    <row r="29" spans="1:9" x14ac:dyDescent="0.2">
      <c r="A29" s="20" t="str">
        <f>"Total " &amp; Table5[[#Headers],[HOME EXPENSES]]</f>
        <v>Total HOME EXPENSES</v>
      </c>
      <c r="B29" s="32">
        <f>SUBTOTAL(9,Table5[Budget])</f>
        <v>1345</v>
      </c>
      <c r="C29" s="32">
        <f>SUBTOTAL(9,Table5[Actual])</f>
        <v>1486</v>
      </c>
      <c r="D29" s="32">
        <f>SUBTOTAL(9,Table5[Difference])</f>
        <v>-141</v>
      </c>
      <c r="E29" s="16"/>
      <c r="F29" s="15" t="s">
        <v>45</v>
      </c>
      <c r="G29" s="34"/>
      <c r="H29" s="34"/>
      <c r="I29" s="32">
        <f t="shared" si="3"/>
        <v>0</v>
      </c>
    </row>
    <row r="30" spans="1:9" x14ac:dyDescent="0.2">
      <c r="A30" s="16"/>
      <c r="B30" s="22"/>
      <c r="C30" s="22"/>
      <c r="D30" s="22"/>
      <c r="E30" s="16"/>
      <c r="F30" s="15" t="s">
        <v>46</v>
      </c>
      <c r="G30" s="34"/>
      <c r="H30" s="34"/>
      <c r="I30" s="32">
        <f t="shared" si="3"/>
        <v>0</v>
      </c>
    </row>
    <row r="31" spans="1:9" x14ac:dyDescent="0.2">
      <c r="A31" s="9" t="s">
        <v>47</v>
      </c>
      <c r="B31" s="10" t="s">
        <v>2</v>
      </c>
      <c r="C31" s="11" t="s">
        <v>3</v>
      </c>
      <c r="D31" s="11" t="s">
        <v>4</v>
      </c>
      <c r="E31" s="16"/>
      <c r="F31" s="15" t="s">
        <v>48</v>
      </c>
      <c r="G31" s="34"/>
      <c r="H31" s="34"/>
      <c r="I31" s="32">
        <f t="shared" si="3"/>
        <v>0</v>
      </c>
    </row>
    <row r="32" spans="1:9" x14ac:dyDescent="0.2">
      <c r="A32" s="15" t="s">
        <v>49</v>
      </c>
      <c r="B32" s="34"/>
      <c r="C32" s="34"/>
      <c r="D32" s="32">
        <f>B32-C32</f>
        <v>0</v>
      </c>
      <c r="E32" s="16"/>
      <c r="F32" s="15" t="s">
        <v>50</v>
      </c>
      <c r="G32" s="34"/>
      <c r="H32" s="34"/>
      <c r="I32" s="32">
        <f t="shared" si="3"/>
        <v>0</v>
      </c>
    </row>
    <row r="33" spans="1:9" x14ac:dyDescent="0.2">
      <c r="A33" s="15" t="s">
        <v>51</v>
      </c>
      <c r="B33" s="34"/>
      <c r="C33" s="34"/>
      <c r="D33" s="32">
        <f t="shared" ref="D33:D38" si="4">B33-C33</f>
        <v>0</v>
      </c>
      <c r="E33" s="16"/>
      <c r="F33" s="15" t="s">
        <v>52</v>
      </c>
      <c r="G33" s="34"/>
      <c r="H33" s="34"/>
      <c r="I33" s="32">
        <f t="shared" si="3"/>
        <v>0</v>
      </c>
    </row>
    <row r="34" spans="1:9" x14ac:dyDescent="0.2">
      <c r="A34" s="15" t="s">
        <v>53</v>
      </c>
      <c r="B34" s="34"/>
      <c r="C34" s="34"/>
      <c r="D34" s="32">
        <f>B34-C34</f>
        <v>0</v>
      </c>
      <c r="E34" s="16"/>
      <c r="F34" s="15" t="s">
        <v>17</v>
      </c>
      <c r="G34" s="34"/>
      <c r="H34" s="34"/>
      <c r="I34" s="32">
        <f t="shared" si="3"/>
        <v>0</v>
      </c>
    </row>
    <row r="35" spans="1:9" x14ac:dyDescent="0.2">
      <c r="A35" s="15" t="s">
        <v>54</v>
      </c>
      <c r="B35" s="34"/>
      <c r="C35" s="34"/>
      <c r="D35" s="32">
        <f t="shared" si="4"/>
        <v>0</v>
      </c>
      <c r="E35" s="16"/>
      <c r="F35" s="20" t="str">
        <f>"Total " &amp; Table7[[#Headers],[ENTERTAINMENT]]</f>
        <v>Total ENTERTAINMENT</v>
      </c>
      <c r="G35" s="32">
        <f>SUBTOTAL(9,Table7[Budget])</f>
        <v>0</v>
      </c>
      <c r="H35" s="32">
        <f>SUBTOTAL(9,Table7[Actual])</f>
        <v>0</v>
      </c>
      <c r="I35" s="32">
        <f>SUBTOTAL(9,Table7[Difference])</f>
        <v>0</v>
      </c>
    </row>
    <row r="36" spans="1:9" x14ac:dyDescent="0.2">
      <c r="A36" s="15" t="s">
        <v>55</v>
      </c>
      <c r="B36" s="34"/>
      <c r="C36" s="34"/>
      <c r="D36" s="32">
        <f t="shared" si="4"/>
        <v>0</v>
      </c>
      <c r="E36" s="16"/>
      <c r="F36" s="16"/>
      <c r="G36" s="22"/>
      <c r="H36" s="22"/>
      <c r="I36" s="22"/>
    </row>
    <row r="37" spans="1:9" x14ac:dyDescent="0.2">
      <c r="A37" s="15" t="s">
        <v>56</v>
      </c>
      <c r="B37" s="34"/>
      <c r="C37" s="34"/>
      <c r="D37" s="32">
        <f t="shared" si="4"/>
        <v>0</v>
      </c>
      <c r="E37" s="16"/>
      <c r="F37" s="9" t="s">
        <v>57</v>
      </c>
      <c r="G37" s="10" t="s">
        <v>2</v>
      </c>
      <c r="H37" s="11" t="s">
        <v>3</v>
      </c>
      <c r="I37" s="11" t="s">
        <v>4</v>
      </c>
    </row>
    <row r="38" spans="1:9" x14ac:dyDescent="0.2">
      <c r="A38" s="15" t="s">
        <v>17</v>
      </c>
      <c r="B38" s="34"/>
      <c r="C38" s="34"/>
      <c r="D38" s="32">
        <f t="shared" si="4"/>
        <v>0</v>
      </c>
      <c r="E38" s="16"/>
      <c r="F38" s="15" t="s">
        <v>58</v>
      </c>
      <c r="G38" s="34"/>
      <c r="H38" s="34"/>
      <c r="I38" s="32">
        <f>G38-H38</f>
        <v>0</v>
      </c>
    </row>
    <row r="39" spans="1:9" x14ac:dyDescent="0.2">
      <c r="A39" s="20" t="str">
        <f>"Total " &amp; Table20[[#Headers],[TRANSPORTATION]]</f>
        <v>Total TRANSPORTATION</v>
      </c>
      <c r="B39" s="32">
        <f>SUBTOTAL(9,Table20[Budget])</f>
        <v>0</v>
      </c>
      <c r="C39" s="32">
        <f>SUBTOTAL(9,Table20[Actual])</f>
        <v>0</v>
      </c>
      <c r="D39" s="32">
        <f>SUBTOTAL(9,Table20[Difference])</f>
        <v>0</v>
      </c>
      <c r="E39" s="16"/>
      <c r="F39" s="15" t="s">
        <v>59</v>
      </c>
      <c r="G39" s="34"/>
      <c r="H39" s="34"/>
      <c r="I39" s="32">
        <f t="shared" ref="I39:I40" si="5">G39-H39</f>
        <v>0</v>
      </c>
    </row>
    <row r="40" spans="1:9" x14ac:dyDescent="0.2">
      <c r="A40" s="16"/>
      <c r="B40" s="22"/>
      <c r="C40" s="22"/>
      <c r="D40" s="22"/>
      <c r="E40" s="16"/>
      <c r="F40" s="15" t="s">
        <v>60</v>
      </c>
      <c r="G40" s="34"/>
      <c r="H40" s="34"/>
      <c r="I40" s="32">
        <f t="shared" si="5"/>
        <v>0</v>
      </c>
    </row>
    <row r="41" spans="1:9" x14ac:dyDescent="0.2">
      <c r="A41" s="9" t="s">
        <v>61</v>
      </c>
      <c r="B41" s="10" t="s">
        <v>2</v>
      </c>
      <c r="C41" s="11" t="s">
        <v>3</v>
      </c>
      <c r="D41" s="11" t="s">
        <v>4</v>
      </c>
      <c r="E41" s="16"/>
      <c r="F41" s="15" t="s">
        <v>62</v>
      </c>
      <c r="G41" s="34"/>
      <c r="H41" s="34"/>
      <c r="I41" s="32">
        <f>G41-H41</f>
        <v>0</v>
      </c>
    </row>
    <row r="42" spans="1:9" x14ac:dyDescent="0.2">
      <c r="A42" s="15" t="s">
        <v>63</v>
      </c>
      <c r="B42" s="34"/>
      <c r="C42" s="34"/>
      <c r="D42" s="32">
        <f t="shared" ref="D42:D48" si="6">B42-C42</f>
        <v>0</v>
      </c>
      <c r="E42" s="16"/>
      <c r="F42" s="15" t="s">
        <v>64</v>
      </c>
      <c r="G42" s="34"/>
      <c r="H42" s="34"/>
      <c r="I42" s="32">
        <f>G42-H42</f>
        <v>0</v>
      </c>
    </row>
    <row r="43" spans="1:9" x14ac:dyDescent="0.2">
      <c r="A43" s="15" t="s">
        <v>65</v>
      </c>
      <c r="B43" s="34"/>
      <c r="C43" s="34"/>
      <c r="D43" s="32">
        <f t="shared" si="6"/>
        <v>0</v>
      </c>
      <c r="E43" s="16"/>
      <c r="F43" s="15" t="s">
        <v>17</v>
      </c>
      <c r="G43" s="34"/>
      <c r="H43" s="34"/>
      <c r="I43" s="32">
        <f>G43-H43</f>
        <v>0</v>
      </c>
    </row>
    <row r="44" spans="1:9" x14ac:dyDescent="0.2">
      <c r="A44" s="15" t="s">
        <v>66</v>
      </c>
      <c r="B44" s="34"/>
      <c r="C44" s="34"/>
      <c r="D44" s="32">
        <f t="shared" si="6"/>
        <v>0</v>
      </c>
      <c r="E44" s="16"/>
      <c r="F44" s="15" t="s">
        <v>17</v>
      </c>
      <c r="G44" s="34"/>
      <c r="H44" s="34"/>
      <c r="I44" s="32">
        <f>G44-H44</f>
        <v>0</v>
      </c>
    </row>
    <row r="45" spans="1:9" x14ac:dyDescent="0.2">
      <c r="A45" s="15" t="s">
        <v>67</v>
      </c>
      <c r="B45" s="34"/>
      <c r="C45" s="34"/>
      <c r="D45" s="32">
        <f t="shared" si="6"/>
        <v>0</v>
      </c>
      <c r="E45" s="16"/>
      <c r="F45" s="20" t="str">
        <f>"Total " &amp; Table8[[#Headers],[SAVINGS]]</f>
        <v>Total SAVINGS</v>
      </c>
      <c r="G45" s="32">
        <f>SUBTOTAL(9,Table8[Budget])</f>
        <v>0</v>
      </c>
      <c r="H45" s="32">
        <f>SUBTOTAL(9,Table8[Actual])</f>
        <v>0</v>
      </c>
      <c r="I45" s="32">
        <f>SUBTOTAL(9,Table8[Difference])</f>
        <v>0</v>
      </c>
    </row>
    <row r="46" spans="1:9" x14ac:dyDescent="0.2">
      <c r="A46" s="15" t="s">
        <v>68</v>
      </c>
      <c r="B46" s="34"/>
      <c r="C46" s="34"/>
      <c r="D46" s="32">
        <f t="shared" si="6"/>
        <v>0</v>
      </c>
      <c r="E46" s="16"/>
      <c r="F46" s="16"/>
      <c r="G46" s="22"/>
      <c r="H46" s="22"/>
      <c r="I46" s="22"/>
    </row>
    <row r="47" spans="1:9" x14ac:dyDescent="0.2">
      <c r="A47" s="15" t="s">
        <v>69</v>
      </c>
      <c r="B47" s="34"/>
      <c r="C47" s="34"/>
      <c r="D47" s="32">
        <f t="shared" si="6"/>
        <v>0</v>
      </c>
      <c r="E47" s="16"/>
      <c r="F47" s="9" t="s">
        <v>70</v>
      </c>
      <c r="G47" s="10" t="s">
        <v>2</v>
      </c>
      <c r="H47" s="11" t="s">
        <v>3</v>
      </c>
      <c r="I47" s="11" t="s">
        <v>4</v>
      </c>
    </row>
    <row r="48" spans="1:9" x14ac:dyDescent="0.2">
      <c r="A48" s="15" t="s">
        <v>17</v>
      </c>
      <c r="B48" s="34"/>
      <c r="C48" s="34"/>
      <c r="D48" s="32">
        <f t="shared" si="6"/>
        <v>0</v>
      </c>
      <c r="E48" s="16"/>
      <c r="F48" s="15" t="s">
        <v>71</v>
      </c>
      <c r="G48" s="34"/>
      <c r="H48" s="34"/>
      <c r="I48" s="32">
        <f t="shared" ref="I48:I55" si="7">G48-H48</f>
        <v>0</v>
      </c>
    </row>
    <row r="49" spans="1:9" x14ac:dyDescent="0.2">
      <c r="A49" s="20" t="str">
        <f>"Total " &amp; Table21[[#Headers],[HEALTH]]</f>
        <v>Total HEALTH</v>
      </c>
      <c r="B49" s="32">
        <f>SUBTOTAL(9,Table21[Budget])</f>
        <v>0</v>
      </c>
      <c r="C49" s="32">
        <f>SUBTOTAL(9,Table21[Actual])</f>
        <v>0</v>
      </c>
      <c r="D49" s="32">
        <f>SUBTOTAL(9,Table21[Difference])</f>
        <v>0</v>
      </c>
      <c r="E49" s="16"/>
      <c r="F49" s="15" t="s">
        <v>72</v>
      </c>
      <c r="G49" s="34"/>
      <c r="H49" s="34"/>
      <c r="I49" s="32">
        <f t="shared" si="7"/>
        <v>0</v>
      </c>
    </row>
    <row r="50" spans="1:9" x14ac:dyDescent="0.2">
      <c r="A50" s="16"/>
      <c r="B50" s="22"/>
      <c r="C50" s="22"/>
      <c r="D50" s="22"/>
      <c r="E50" s="16"/>
      <c r="F50" s="15" t="s">
        <v>73</v>
      </c>
      <c r="G50" s="34"/>
      <c r="H50" s="34"/>
      <c r="I50" s="32">
        <f t="shared" si="7"/>
        <v>0</v>
      </c>
    </row>
    <row r="51" spans="1:9" x14ac:dyDescent="0.2">
      <c r="A51" s="9" t="s">
        <v>74</v>
      </c>
      <c r="B51" s="10" t="s">
        <v>2</v>
      </c>
      <c r="C51" s="11" t="s">
        <v>3</v>
      </c>
      <c r="D51" s="11" t="s">
        <v>4</v>
      </c>
      <c r="E51" s="16"/>
      <c r="F51" s="15" t="s">
        <v>75</v>
      </c>
      <c r="G51" s="34"/>
      <c r="H51" s="34"/>
      <c r="I51" s="32">
        <f t="shared" si="7"/>
        <v>0</v>
      </c>
    </row>
    <row r="52" spans="1:9" x14ac:dyDescent="0.2">
      <c r="A52" s="15" t="s">
        <v>76</v>
      </c>
      <c r="B52" s="34"/>
      <c r="C52" s="34"/>
      <c r="D52" s="32">
        <f t="shared" ref="D52:D55" si="8">B52-C52</f>
        <v>0</v>
      </c>
      <c r="E52" s="16"/>
      <c r="F52" s="15" t="s">
        <v>77</v>
      </c>
      <c r="G52" s="34"/>
      <c r="H52" s="34"/>
      <c r="I52" s="32">
        <f t="shared" si="7"/>
        <v>0</v>
      </c>
    </row>
    <row r="53" spans="1:9" x14ac:dyDescent="0.2">
      <c r="A53" s="15" t="s">
        <v>78</v>
      </c>
      <c r="B53" s="34"/>
      <c r="C53" s="34"/>
      <c r="D53" s="32">
        <f t="shared" si="8"/>
        <v>0</v>
      </c>
      <c r="E53" s="16"/>
      <c r="F53" s="15" t="s">
        <v>79</v>
      </c>
      <c r="G53" s="34"/>
      <c r="H53" s="34"/>
      <c r="I53" s="32">
        <f t="shared" si="7"/>
        <v>0</v>
      </c>
    </row>
    <row r="54" spans="1:9" x14ac:dyDescent="0.2">
      <c r="A54" s="15" t="s">
        <v>80</v>
      </c>
      <c r="B54" s="34"/>
      <c r="C54" s="34"/>
      <c r="D54" s="32">
        <f t="shared" si="8"/>
        <v>0</v>
      </c>
      <c r="E54" s="16"/>
      <c r="F54" s="15" t="s">
        <v>17</v>
      </c>
      <c r="G54" s="34"/>
      <c r="H54" s="34"/>
      <c r="I54" s="32">
        <f t="shared" si="7"/>
        <v>0</v>
      </c>
    </row>
    <row r="55" spans="1:9" x14ac:dyDescent="0.2">
      <c r="A55" s="15" t="s">
        <v>17</v>
      </c>
      <c r="B55" s="34"/>
      <c r="C55" s="34"/>
      <c r="D55" s="32">
        <f t="shared" si="8"/>
        <v>0</v>
      </c>
      <c r="E55" s="16"/>
      <c r="F55" s="15" t="s">
        <v>17</v>
      </c>
      <c r="G55" s="34"/>
      <c r="H55" s="34"/>
      <c r="I55" s="32">
        <f t="shared" si="7"/>
        <v>0</v>
      </c>
    </row>
    <row r="56" spans="1:9" x14ac:dyDescent="0.2">
      <c r="A56" s="20" t="str">
        <f>"Total " &amp; Table19[[#Headers],[CHARITY/GIFTS]]</f>
        <v>Total CHARITY/GIFTS</v>
      </c>
      <c r="B56" s="32">
        <f>SUBTOTAL(9,Table19[Budget])</f>
        <v>0</v>
      </c>
      <c r="C56" s="32">
        <f>SUBTOTAL(9,Table19[Actual])</f>
        <v>0</v>
      </c>
      <c r="D56" s="32">
        <f>SUBTOTAL(9,Table19[Difference])</f>
        <v>0</v>
      </c>
      <c r="E56" s="16"/>
      <c r="F56" s="20" t="str">
        <f>"Total " &amp; Table10[[#Headers],[OBLIGATIONS]]</f>
        <v>Total OBLIGATIONS</v>
      </c>
      <c r="G56" s="32">
        <f>SUBTOTAL(9,Table10[Budget])</f>
        <v>0</v>
      </c>
      <c r="H56" s="32">
        <f>SUBTOTAL(9,Table10[Actual])</f>
        <v>0</v>
      </c>
      <c r="I56" s="32">
        <f>SUBTOTAL(9,Table10[Difference])</f>
        <v>0</v>
      </c>
    </row>
    <row r="57" spans="1:9" x14ac:dyDescent="0.2">
      <c r="A57" s="16"/>
      <c r="B57" s="22"/>
      <c r="C57" s="22"/>
      <c r="D57" s="22"/>
      <c r="E57" s="16"/>
      <c r="F57" s="16"/>
      <c r="G57" s="22"/>
      <c r="H57" s="22"/>
      <c r="I57" s="22"/>
    </row>
    <row r="58" spans="1:9" x14ac:dyDescent="0.2">
      <c r="A58" s="9" t="s">
        <v>81</v>
      </c>
      <c r="B58" s="10" t="s">
        <v>2</v>
      </c>
      <c r="C58" s="11" t="s">
        <v>3</v>
      </c>
      <c r="D58" s="11" t="s">
        <v>4</v>
      </c>
      <c r="E58" s="16"/>
      <c r="F58" s="9" t="s">
        <v>82</v>
      </c>
      <c r="G58" s="10" t="s">
        <v>2</v>
      </c>
      <c r="H58" s="11" t="s">
        <v>3</v>
      </c>
      <c r="I58" s="11" t="s">
        <v>4</v>
      </c>
    </row>
    <row r="59" spans="1:9" x14ac:dyDescent="0.2">
      <c r="A59" s="15" t="s">
        <v>83</v>
      </c>
      <c r="B59" s="34"/>
      <c r="C59" s="34"/>
      <c r="D59" s="32">
        <f t="shared" ref="D59:D62" si="9">B59-C59</f>
        <v>0</v>
      </c>
      <c r="E59" s="16"/>
      <c r="F59" s="15" t="s">
        <v>84</v>
      </c>
      <c r="G59" s="31"/>
      <c r="H59" s="31"/>
      <c r="I59" s="32">
        <f t="shared" ref="I59:I62" si="10">G59-H59</f>
        <v>0</v>
      </c>
    </row>
    <row r="60" spans="1:9" x14ac:dyDescent="0.2">
      <c r="A60" s="15" t="s">
        <v>85</v>
      </c>
      <c r="B60" s="34"/>
      <c r="C60" s="34"/>
      <c r="D60" s="32">
        <f t="shared" si="9"/>
        <v>0</v>
      </c>
      <c r="E60" s="16"/>
      <c r="F60" s="15" t="s">
        <v>86</v>
      </c>
      <c r="G60" s="31"/>
      <c r="H60" s="31"/>
      <c r="I60" s="32">
        <f t="shared" si="10"/>
        <v>0</v>
      </c>
    </row>
    <row r="61" spans="1:9" x14ac:dyDescent="0.2">
      <c r="A61" s="15" t="s">
        <v>87</v>
      </c>
      <c r="B61" s="34"/>
      <c r="C61" s="34"/>
      <c r="D61" s="32">
        <f t="shared" si="9"/>
        <v>0</v>
      </c>
      <c r="E61" s="16"/>
      <c r="F61" s="15" t="s">
        <v>17</v>
      </c>
      <c r="G61" s="31"/>
      <c r="H61" s="31"/>
      <c r="I61" s="32">
        <f t="shared" si="10"/>
        <v>0</v>
      </c>
    </row>
    <row r="62" spans="1:9" x14ac:dyDescent="0.2">
      <c r="A62" s="15" t="s">
        <v>17</v>
      </c>
      <c r="B62" s="34"/>
      <c r="C62" s="34"/>
      <c r="D62" s="32">
        <f t="shared" si="9"/>
        <v>0</v>
      </c>
      <c r="E62" s="16"/>
      <c r="F62" s="15" t="s">
        <v>17</v>
      </c>
      <c r="G62" s="34"/>
      <c r="H62" s="34"/>
      <c r="I62" s="32">
        <f t="shared" si="10"/>
        <v>0</v>
      </c>
    </row>
    <row r="63" spans="1:9" x14ac:dyDescent="0.2">
      <c r="A63" s="20" t="str">
        <f>"Total " &amp; Table15[[#Headers],[SUBSCRIPTIONS]]</f>
        <v>Total SUBSCRIPTIONS</v>
      </c>
      <c r="B63" s="32">
        <f>SUBTOTAL(9,Table15[Budget])</f>
        <v>0</v>
      </c>
      <c r="C63" s="32">
        <f>SUBTOTAL(9,Table15[Actual])</f>
        <v>0</v>
      </c>
      <c r="D63" s="32">
        <f>SUBTOTAL(9,Table15[Difference])</f>
        <v>0</v>
      </c>
      <c r="E63" s="16"/>
      <c r="F63" s="20" t="str">
        <f>"Total " &amp; Table14[[#Headers],[MISCELLANEOUS]]</f>
        <v>Total MISCELLANEOUS</v>
      </c>
      <c r="G63" s="32">
        <f>SUBTOTAL(9,Table14[Budget])</f>
        <v>0</v>
      </c>
      <c r="H63" s="32">
        <f>SUBTOTAL(9,Table14[Actual])</f>
        <v>0</v>
      </c>
      <c r="I63" s="32">
        <f>SUBTOTAL(9,Table14[Difference])</f>
        <v>0</v>
      </c>
    </row>
    <row r="64" spans="1:9" x14ac:dyDescent="0.2">
      <c r="E64" s="16"/>
      <c r="F64" s="23"/>
    </row>
    <row r="65" spans="5:6" x14ac:dyDescent="0.2">
      <c r="E65" s="16"/>
      <c r="F65" s="23"/>
    </row>
    <row r="66" spans="5:6" x14ac:dyDescent="0.2">
      <c r="E66" s="16"/>
      <c r="F66" s="23"/>
    </row>
    <row r="67" spans="5:6" x14ac:dyDescent="0.2">
      <c r="E67" s="16"/>
      <c r="F67" s="23"/>
    </row>
    <row r="68" spans="5:6" x14ac:dyDescent="0.2">
      <c r="E68" s="16"/>
      <c r="F68" s="23"/>
    </row>
    <row r="69" spans="5:6" x14ac:dyDescent="0.2">
      <c r="E69" s="16"/>
      <c r="F69" s="23"/>
    </row>
    <row r="70" spans="5:6" x14ac:dyDescent="0.2">
      <c r="E70" s="16"/>
    </row>
    <row r="71" spans="5:6" x14ac:dyDescent="0.2">
      <c r="E71" s="16"/>
    </row>
    <row r="72" spans="5:6" x14ac:dyDescent="0.2">
      <c r="E72" s="16"/>
      <c r="F72" s="23"/>
    </row>
    <row r="73" spans="5:6" x14ac:dyDescent="0.2">
      <c r="E73" s="16"/>
      <c r="F73" s="23"/>
    </row>
    <row r="74" spans="5:6" x14ac:dyDescent="0.2">
      <c r="E74" s="24"/>
      <c r="F74" s="23"/>
    </row>
    <row r="75" spans="5:6" x14ac:dyDescent="0.2">
      <c r="E75" s="25"/>
      <c r="F75" s="23"/>
    </row>
    <row r="76" spans="5:6" x14ac:dyDescent="0.2">
      <c r="E76" s="25"/>
      <c r="F76" s="23"/>
    </row>
    <row r="77" spans="5:6" x14ac:dyDescent="0.2">
      <c r="E77" s="25"/>
      <c r="F77" s="23"/>
    </row>
    <row r="78" spans="5:6" x14ac:dyDescent="0.2">
      <c r="E78" s="25"/>
      <c r="F78" s="23"/>
    </row>
    <row r="79" spans="5:6" x14ac:dyDescent="0.2">
      <c r="E79" s="16"/>
      <c r="F79" s="23"/>
    </row>
    <row r="80" spans="5:6" x14ac:dyDescent="0.2">
      <c r="E80" s="24"/>
      <c r="F80" s="23"/>
    </row>
    <row r="81" spans="5:6" x14ac:dyDescent="0.2">
      <c r="E81" s="25"/>
      <c r="F81" s="23"/>
    </row>
    <row r="82" spans="5:6" x14ac:dyDescent="0.2">
      <c r="E82" s="25"/>
    </row>
    <row r="83" spans="5:6" x14ac:dyDescent="0.2">
      <c r="E83" s="25"/>
    </row>
    <row r="84" spans="5:6" x14ac:dyDescent="0.2">
      <c r="E84" s="26" t="s">
        <v>5</v>
      </c>
    </row>
    <row r="85" spans="5:6" x14ac:dyDescent="0.2">
      <c r="E85" s="25"/>
    </row>
    <row r="86" spans="5:6" x14ac:dyDescent="0.2">
      <c r="E86" s="25"/>
    </row>
    <row r="87" spans="5:6" x14ac:dyDescent="0.2">
      <c r="E87" s="25"/>
    </row>
    <row r="88" spans="5:6" x14ac:dyDescent="0.2">
      <c r="E88" s="25"/>
    </row>
    <row r="89" spans="5:6" x14ac:dyDescent="0.2">
      <c r="E89" s="25"/>
    </row>
    <row r="90" spans="5:6" x14ac:dyDescent="0.2">
      <c r="E90" s="16"/>
    </row>
    <row r="91" spans="5:6" x14ac:dyDescent="0.2">
      <c r="E91" s="24"/>
    </row>
    <row r="92" spans="5:6" x14ac:dyDescent="0.2">
      <c r="E92" s="23"/>
    </row>
    <row r="93" spans="5:6" x14ac:dyDescent="0.2">
      <c r="E93" s="23"/>
    </row>
    <row r="94" spans="5:6" x14ac:dyDescent="0.2">
      <c r="E94" s="23"/>
    </row>
    <row r="95" spans="5:6" x14ac:dyDescent="0.2">
      <c r="E95" s="23"/>
    </row>
    <row r="96" spans="5:6" x14ac:dyDescent="0.2">
      <c r="E96" s="23"/>
    </row>
    <row r="97" spans="5:5" x14ac:dyDescent="0.2">
      <c r="E97" s="23"/>
    </row>
    <row r="98" spans="5:5" x14ac:dyDescent="0.2">
      <c r="E98" s="23"/>
    </row>
    <row r="99" spans="5:5" x14ac:dyDescent="0.2">
      <c r="E99" s="23"/>
    </row>
    <row r="100" spans="5:5" x14ac:dyDescent="0.2">
      <c r="E100" s="23"/>
    </row>
    <row r="101" spans="5:5" x14ac:dyDescent="0.2">
      <c r="E101" s="23"/>
    </row>
    <row r="122" spans="6:6" x14ac:dyDescent="0.2">
      <c r="F122" s="23"/>
    </row>
    <row r="123" spans="6:6" x14ac:dyDescent="0.2">
      <c r="F123" s="23"/>
    </row>
    <row r="124" spans="6:6" x14ac:dyDescent="0.2">
      <c r="F124" s="23"/>
    </row>
    <row r="125" spans="6:6" x14ac:dyDescent="0.2">
      <c r="F125" s="23"/>
    </row>
    <row r="126" spans="6:6" x14ac:dyDescent="0.2">
      <c r="F126" s="23"/>
    </row>
    <row r="127" spans="6:6" x14ac:dyDescent="0.2">
      <c r="F127" s="23"/>
    </row>
    <row r="128" spans="6:6" x14ac:dyDescent="0.2">
      <c r="F128" s="23"/>
    </row>
    <row r="131" spans="5:6" x14ac:dyDescent="0.2">
      <c r="F131" s="23"/>
    </row>
    <row r="132" spans="5:6" x14ac:dyDescent="0.2">
      <c r="F132" s="23"/>
    </row>
    <row r="133" spans="5:6" x14ac:dyDescent="0.2">
      <c r="F133" s="23"/>
    </row>
    <row r="134" spans="5:6" x14ac:dyDescent="0.2">
      <c r="F134" s="23"/>
    </row>
    <row r="135" spans="5:6" x14ac:dyDescent="0.2">
      <c r="F135" s="23"/>
    </row>
    <row r="136" spans="5:6" x14ac:dyDescent="0.2">
      <c r="F136" s="23"/>
    </row>
    <row r="137" spans="5:6" x14ac:dyDescent="0.2">
      <c r="F137" s="23"/>
    </row>
    <row r="141" spans="5:6" x14ac:dyDescent="0.2">
      <c r="E141" s="27"/>
    </row>
    <row r="142" spans="5:6" x14ac:dyDescent="0.2">
      <c r="E142" s="23"/>
    </row>
    <row r="143" spans="5:6" x14ac:dyDescent="0.2">
      <c r="E143" s="23"/>
    </row>
    <row r="144" spans="5:6" x14ac:dyDescent="0.2">
      <c r="E144" s="23"/>
    </row>
    <row r="145" spans="5:5" x14ac:dyDescent="0.2">
      <c r="E145" s="23"/>
    </row>
    <row r="146" spans="5:5" x14ac:dyDescent="0.2">
      <c r="E146" s="23"/>
    </row>
    <row r="147" spans="5:5" x14ac:dyDescent="0.2">
      <c r="E147" s="23"/>
    </row>
    <row r="148" spans="5:5" x14ac:dyDescent="0.2">
      <c r="E148" s="23"/>
    </row>
    <row r="150" spans="5:5" x14ac:dyDescent="0.2">
      <c r="E150" s="27"/>
    </row>
    <row r="151" spans="5:5" x14ac:dyDescent="0.2">
      <c r="E151" s="23"/>
    </row>
    <row r="152" spans="5:5" x14ac:dyDescent="0.2">
      <c r="E152" s="23"/>
    </row>
    <row r="153" spans="5:5" x14ac:dyDescent="0.2">
      <c r="E153" s="23"/>
    </row>
    <row r="154" spans="5:5" x14ac:dyDescent="0.2">
      <c r="E154" s="23"/>
    </row>
    <row r="155" spans="5:5" x14ac:dyDescent="0.2">
      <c r="E155" s="23"/>
    </row>
    <row r="156" spans="5:5" x14ac:dyDescent="0.2">
      <c r="E156" s="23"/>
    </row>
    <row r="157" spans="5:5" x14ac:dyDescent="0.2">
      <c r="E157" s="23"/>
    </row>
  </sheetData>
  <mergeCells count="1">
    <mergeCell ref="H2:I2"/>
  </mergeCells>
  <conditionalFormatting sqref="D32:D38 D52:D55 D59:D62 D16:D28 D5:D13 D42:D48 I59:I62 I11:I20 I38:I44 I24:I34 I48:I52 I55">
    <cfRule type="cellIs" dxfId="132" priority="4" stopIfTrue="1" operator="lessThan">
      <formula>0</formula>
    </cfRule>
  </conditionalFormatting>
  <conditionalFormatting sqref="B4">
    <cfRule type="containsText" priority="3" operator="containsText" text="Vertex42.com">
      <formula>NOT(ISERROR(SEARCH("Vertex42.com",B4)))</formula>
    </cfRule>
  </conditionalFormatting>
  <conditionalFormatting sqref="I53">
    <cfRule type="cellIs" dxfId="131" priority="2" stopIfTrue="1" operator="lessThan">
      <formula>0</formula>
    </cfRule>
  </conditionalFormatting>
  <conditionalFormatting sqref="I54">
    <cfRule type="cellIs" dxfId="13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timmygthomas87@gmail.com</dc:creator>
  <cp:lastModifiedBy>timmygthomas87@gmail.com</cp:lastModifiedBy>
  <dcterms:created xsi:type="dcterms:W3CDTF">2023-09-19T19:14:17Z</dcterms:created>
  <dcterms:modified xsi:type="dcterms:W3CDTF">2023-09-19T19:21:03Z</dcterms:modified>
</cp:coreProperties>
</file>